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390" windowHeight="8835" activeTab="0"/>
  </bookViews>
  <sheets>
    <sheet name="air cooler calculations" sheetId="1" r:id="rId1"/>
  </sheets>
  <externalReferences>
    <externalReference r:id="rId4"/>
  </externalReferences>
  <definedNames>
    <definedName name="ACFM">#REF!</definedName>
    <definedName name="Ap">#REF!</definedName>
    <definedName name="Ar">#REF!</definedName>
    <definedName name="As">'air cooler calculations'!$25:$25</definedName>
    <definedName name="BareTubeArea">'air cooler calculations'!$19:$19</definedName>
    <definedName name="Base">459.7</definedName>
    <definedName name="CFS">#REF!</definedName>
    <definedName name="Clearance">#REF!</definedName>
    <definedName name="Comp_ratio">#REF!</definedName>
    <definedName name="cp">'air cooler calculations'!$5:$5</definedName>
    <definedName name="d">'[1]pipeline dp'!$B$4</definedName>
    <definedName name="D_Baretube">'air cooler calculations'!$7:$7</definedName>
    <definedName name="De">'air cooler calculations'!$24:$24</definedName>
    <definedName name="Dext">'air cooler calculations'!$17:$17</definedName>
    <definedName name="Disp">#REF!</definedName>
    <definedName name="epsilon">'[1]pipeline dp'!$B$6</definedName>
    <definedName name="FaceVelocity">'air cooler calculations'!$12:$12</definedName>
    <definedName name="Fin_area">'air cooler calculations'!$18:$18</definedName>
    <definedName name="Fin_Height">'air cooler calculations'!$9:$9</definedName>
    <definedName name="Fin_thickness">'air cooler calculations'!$10:$10</definedName>
    <definedName name="Fins_per_inch">'air cooler calculations'!$11:$11</definedName>
    <definedName name="Free_Area">'air cooler calculations'!$26:$26</definedName>
    <definedName name="Gs">'air cooler calculations'!$27:$27</definedName>
    <definedName name="Head">#REF!</definedName>
    <definedName name="Hf">'air cooler calculations'!$30:$30</definedName>
    <definedName name="Isen_eff">#REF!</definedName>
    <definedName name="jf">'air cooler calculations'!$29:$29</definedName>
    <definedName name="Kcpcv">#REF!</definedName>
    <definedName name="Kvalue">#REF!</definedName>
    <definedName name="M_LBpHr">#REF!</definedName>
    <definedName name="MMSCFD">#REF!</definedName>
    <definedName name="Mw">#REF!</definedName>
    <definedName name="Pd">#REF!</definedName>
    <definedName name="Pin">#REF!</definedName>
    <definedName name="Pitch">'air cooler calculations'!$13:$13</definedName>
    <definedName name="ProjectedPerimeter">'air cooler calculations'!$23:$23</definedName>
    <definedName name="Ps">#REF!</definedName>
    <definedName name="Re">'air cooler calculations'!$28:$28</definedName>
    <definedName name="Rho_suct">#REF!</definedName>
    <definedName name="Rhol">#REF!</definedName>
    <definedName name="Rhov">#REF!</definedName>
    <definedName name="sg">'[1]pipeline dp'!$B$5</definedName>
    <definedName name="T_degF">#REF!</definedName>
    <definedName name="Td">#REF!</definedName>
    <definedName name="Thermoconductivity">'air cooler calculations'!$4:$4</definedName>
    <definedName name="total_area">'air cooler calculations'!$20:$20</definedName>
    <definedName name="Ts">#REF!</definedName>
    <definedName name="Uallowable">#REF!</definedName>
    <definedName name="Valve_losses">#REF!</definedName>
    <definedName name="VE">#REF!</definedName>
    <definedName name="Visc">'air cooler calculations'!$3:$3</definedName>
    <definedName name="W_Lb_Hr">#REF!</definedName>
    <definedName name="W_lb_min">#REF!</definedName>
    <definedName name="Zd">#REF!</definedName>
    <definedName name="Zs">#REF!</definedName>
  </definedNames>
  <calcPr fullCalcOnLoad="1"/>
</workbook>
</file>

<file path=xl/sharedStrings.xml><?xml version="1.0" encoding="utf-8"?>
<sst xmlns="http://schemas.openxmlformats.org/spreadsheetml/2006/main" count="52" uniqueCount="51">
  <si>
    <t>Tube Diameter</t>
  </si>
  <si>
    <t>Fin Height</t>
  </si>
  <si>
    <t>Fins/Inch</t>
  </si>
  <si>
    <t>Fin Area/Ft</t>
  </si>
  <si>
    <t>Bare Tube Area/Ft</t>
  </si>
  <si>
    <t>Projected Perimeter</t>
  </si>
  <si>
    <t>Face Velocity, Lb/Hr-Ft²</t>
  </si>
  <si>
    <t>Extended Tube Diameter</t>
  </si>
  <si>
    <t>Fin thickness</t>
  </si>
  <si>
    <t>Total Area</t>
  </si>
  <si>
    <t>Pitch</t>
  </si>
  <si>
    <t>As, in²</t>
  </si>
  <si>
    <t>fractional area</t>
  </si>
  <si>
    <t>Gs</t>
  </si>
  <si>
    <t>Reynolds</t>
  </si>
  <si>
    <t>Effective Diameter,ft</t>
  </si>
  <si>
    <t>Viscosity, lb/Hr-ft</t>
  </si>
  <si>
    <t>K, Btu/Hr-ft-°F</t>
  </si>
  <si>
    <t>Cp, BTU/Lb-°F</t>
  </si>
  <si>
    <t>Jf</t>
  </si>
  <si>
    <t>Hf</t>
  </si>
  <si>
    <t>Fin Thermoconductivity</t>
  </si>
  <si>
    <t>Fin Efficiency</t>
  </si>
  <si>
    <t>Hammco</t>
  </si>
  <si>
    <t>Hudson</t>
  </si>
  <si>
    <t>Inside Heat transfer coef</t>
  </si>
  <si>
    <t>Overall Heat transfer</t>
  </si>
  <si>
    <t>corrected Hf</t>
  </si>
  <si>
    <t>Inside Dirt Factor</t>
  </si>
  <si>
    <t>Outside Dirt Factor</t>
  </si>
  <si>
    <t>Tube ID</t>
  </si>
  <si>
    <t>Plain Bare Tube Area (OD)</t>
  </si>
  <si>
    <t>Plain Bare Tube Area (ID)</t>
  </si>
  <si>
    <t>Thermal</t>
  </si>
  <si>
    <t>GEA</t>
  </si>
  <si>
    <t>Air Properties</t>
  </si>
  <si>
    <t>Calculated</t>
  </si>
  <si>
    <t>Total</t>
  </si>
  <si>
    <t>Bare</t>
  </si>
  <si>
    <t>LMTD</t>
  </si>
  <si>
    <t>t1</t>
  </si>
  <si>
    <t>t2</t>
  </si>
  <si>
    <t>T1</t>
  </si>
  <si>
    <t>T2</t>
  </si>
  <si>
    <t>R</t>
  </si>
  <si>
    <t>P</t>
  </si>
  <si>
    <t xml:space="preserve"> </t>
  </si>
  <si>
    <t>Recycle Exchanger</t>
  </si>
  <si>
    <t>Original</t>
  </si>
  <si>
    <t>2 x rate</t>
  </si>
  <si>
    <t>pred rate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</si>
</sst>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0.0E+00"/>
    <numFmt numFmtId="171" formatCode="#,##0.000"/>
    <numFmt numFmtId="172" formatCode="0.000,,"/>
    <numFmt numFmtId="173" formatCode="0.00,,"/>
    <numFmt numFmtId="174" formatCode="&quot;$&quot;#,##0.000"/>
    <numFmt numFmtId="175" formatCode="0.000000000000000"/>
    <numFmt numFmtId="176" formatCode="0.E+00"/>
    <numFmt numFmtId="177" formatCode="_-&quot;$&quot;* #,##0_-;\-&quot;$&quot;* #,##0_-;_-&quot;$&quot;* &quot;-&quot;_-;_-@_-"/>
    <numFmt numFmtId="178" formatCode="_-* #,##0_-;\-* #,##0_-;_-* &quot;-&quot;_-;_-@_-"/>
    <numFmt numFmtId="179" formatCode="_-&quot;$&quot;* #,##0.00_-;\-&quot;$&quot;* #,##0.00_-;_-&quot;$&quot;* &quot;-&quot;??_-;_-@_-"/>
    <numFmt numFmtId="180" formatCode="_-* #,##0.00_-;\-* #,##0.00_-;_-* &quot;-&quot;??_-;_-@_-"/>
    <numFmt numFmtId="181" formatCode="&quot;$&quot;#,##0;\-&quot;$&quot;#,##0"/>
    <numFmt numFmtId="182" formatCode="&quot;$&quot;#,##0;[Red]\-&quot;$&quot;#,##0"/>
    <numFmt numFmtId="183" formatCode="&quot;$&quot;#,##0.00;\-&quot;$&quot;#,##0.00"/>
    <numFmt numFmtId="184" formatCode="&quot;$&quot;#,##0.00;[Red]\-&quot;$&quot;#,##0.00"/>
    <numFmt numFmtId="185" formatCode="m\-d\-yy"/>
    <numFmt numFmtId="186" formatCode="m\-d\-yy\ h:mm"/>
    <numFmt numFmtId="187" formatCode="0\ \ \ "/>
    <numFmt numFmtId="188" formatCode="0\ \ \ \ "/>
    <numFmt numFmtId="189" formatCode="0\ \ \ \ \ "/>
    <numFmt numFmtId="190" formatCode="0.00\ "/>
    <numFmt numFmtId="191" formatCode="0.0\ "/>
    <numFmt numFmtId="192" formatCode="0.0\ \ "/>
    <numFmt numFmtId="193" formatCode="0\ \ \ \ \ \ "/>
    <numFmt numFmtId="194" formatCode="0\ \ \ \ \ \ \ "/>
    <numFmt numFmtId="195" formatCode="0\ \ \ \ \ \ \ \ "/>
    <numFmt numFmtId="196" formatCode="0.#\ \ \ \ \ "/>
    <numFmt numFmtId="197" formatCode="General\ \ \ \ \ "/>
    <numFmt numFmtId="198" formatCode="General\ \ \ \ "/>
    <numFmt numFmtId="199" formatCode="0\ \ "/>
    <numFmt numFmtId="200" formatCode="General\ \ \ "/>
    <numFmt numFmtId="201" formatCode="General\ \ "/>
    <numFmt numFmtId="202" formatCode="General\ "/>
    <numFmt numFmtId="203" formatCode="#,##0.0000"/>
    <numFmt numFmtId="204" formatCode="0.00000000"/>
    <numFmt numFmtId="205" formatCode="#,##0.0"/>
    <numFmt numFmtId="206" formatCode="0.0000E+00"/>
    <numFmt numFmtId="207" formatCode="0.00000E+00"/>
  </numFmts>
  <fonts count="5">
    <font>
      <sz val="12"/>
      <name val="Times New Roman"/>
      <family val="0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EXCEL\friction%20fac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peline dp"/>
      <sheetName val="Sheet1"/>
      <sheetName val="Moody Char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4">
          <cell r="B4">
            <v>20</v>
          </cell>
        </row>
        <row r="5">
          <cell r="B5">
            <v>0.7</v>
          </cell>
        </row>
        <row r="6">
          <cell r="B6">
            <v>0.0006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9">
      <selection activeCell="C45" sqref="C45"/>
    </sheetView>
  </sheetViews>
  <sheetFormatPr defaultColWidth="9.00390625" defaultRowHeight="15.75"/>
  <cols>
    <col min="1" max="1" width="21.375" style="0" customWidth="1"/>
    <col min="2" max="2" width="9.375" style="0" bestFit="1" customWidth="1"/>
    <col min="7" max="9" width="9.375" style="0" bestFit="1" customWidth="1"/>
  </cols>
  <sheetData>
    <row r="1" spans="2:8" ht="15.75">
      <c r="B1" t="s">
        <v>34</v>
      </c>
      <c r="C1" t="s">
        <v>24</v>
      </c>
      <c r="D1" t="s">
        <v>23</v>
      </c>
      <c r="E1" t="s">
        <v>33</v>
      </c>
      <c r="H1" t="s">
        <v>47</v>
      </c>
    </row>
    <row r="2" spans="1:9" ht="15.75">
      <c r="A2" t="s">
        <v>35</v>
      </c>
      <c r="G2" t="s">
        <v>48</v>
      </c>
      <c r="H2" t="s">
        <v>49</v>
      </c>
      <c r="I2" t="s">
        <v>50</v>
      </c>
    </row>
    <row r="3" spans="1:9" ht="15.75">
      <c r="A3" t="s">
        <v>16</v>
      </c>
      <c r="B3">
        <v>0.0459</v>
      </c>
      <c r="C3">
        <v>0.0459</v>
      </c>
      <c r="D3">
        <v>0.0459</v>
      </c>
      <c r="E3">
        <v>0.0459</v>
      </c>
      <c r="G3">
        <v>0.0459</v>
      </c>
      <c r="H3">
        <v>0.0459</v>
      </c>
      <c r="I3">
        <v>0.0459</v>
      </c>
    </row>
    <row r="4" spans="1:9" ht="15.75">
      <c r="A4" t="s">
        <v>17</v>
      </c>
      <c r="B4">
        <v>0.0157</v>
      </c>
      <c r="C4">
        <v>0.0157</v>
      </c>
      <c r="D4">
        <v>0.0157</v>
      </c>
      <c r="E4">
        <v>0.0157</v>
      </c>
      <c r="G4">
        <v>0.0157</v>
      </c>
      <c r="H4">
        <v>0.0157</v>
      </c>
      <c r="I4">
        <v>0.0157</v>
      </c>
    </row>
    <row r="5" spans="1:9" ht="15.75">
      <c r="A5" t="s">
        <v>18</v>
      </c>
      <c r="B5">
        <v>0.24</v>
      </c>
      <c r="C5">
        <v>0.24</v>
      </c>
      <c r="D5">
        <v>0.24</v>
      </c>
      <c r="E5">
        <v>0.24</v>
      </c>
      <c r="G5">
        <v>0.24</v>
      </c>
      <c r="H5">
        <v>0.24</v>
      </c>
      <c r="I5">
        <v>0.24</v>
      </c>
    </row>
    <row r="7" spans="1:9" ht="15.75">
      <c r="A7" t="s">
        <v>0</v>
      </c>
      <c r="B7" s="1">
        <v>1</v>
      </c>
      <c r="C7" s="1">
        <v>1</v>
      </c>
      <c r="D7" s="1">
        <v>1.5</v>
      </c>
      <c r="E7" s="1">
        <v>1</v>
      </c>
      <c r="G7" s="1">
        <v>0.625</v>
      </c>
      <c r="H7" s="1">
        <v>0.625</v>
      </c>
      <c r="I7" s="1">
        <v>0.625</v>
      </c>
    </row>
    <row r="8" spans="1:9" ht="15.75">
      <c r="A8" t="s">
        <v>30</v>
      </c>
      <c r="B8" s="1">
        <v>0.782</v>
      </c>
      <c r="C8" s="1">
        <v>0.782</v>
      </c>
      <c r="D8" s="1">
        <v>1.258</v>
      </c>
      <c r="E8" s="1">
        <v>0.782</v>
      </c>
      <c r="G8" s="1">
        <v>0.505</v>
      </c>
      <c r="H8" s="1">
        <v>0.505</v>
      </c>
      <c r="I8" s="1">
        <v>0.505</v>
      </c>
    </row>
    <row r="9" spans="1:9" ht="15.75">
      <c r="A9" t="s">
        <v>1</v>
      </c>
      <c r="B9" s="1">
        <v>0.625</v>
      </c>
      <c r="C9" s="1">
        <v>0.625</v>
      </c>
      <c r="D9" s="1">
        <v>0.5</v>
      </c>
      <c r="E9" s="1">
        <v>0.625</v>
      </c>
      <c r="G9" s="1">
        <v>0.42620696529233476</v>
      </c>
      <c r="H9" s="1">
        <v>0.42620696529233476</v>
      </c>
      <c r="I9" s="1">
        <v>0.42620696529233476</v>
      </c>
    </row>
    <row r="10" spans="1:9" ht="15.75">
      <c r="A10" t="s">
        <v>8</v>
      </c>
      <c r="B10" s="1">
        <v>0.009</v>
      </c>
      <c r="C10" s="1">
        <v>0.016</v>
      </c>
      <c r="D10" s="1">
        <v>0.016</v>
      </c>
      <c r="E10" s="1">
        <v>0.016</v>
      </c>
      <c r="G10" s="1">
        <v>0.016</v>
      </c>
      <c r="H10" s="1">
        <v>0.016</v>
      </c>
      <c r="I10" s="1">
        <v>0.016</v>
      </c>
    </row>
    <row r="11" spans="1:9" ht="15.75">
      <c r="A11" t="s">
        <v>2</v>
      </c>
      <c r="B11" s="3">
        <v>10</v>
      </c>
      <c r="C11" s="3">
        <v>11</v>
      </c>
      <c r="D11" s="3">
        <v>10</v>
      </c>
      <c r="E11" s="3">
        <v>11</v>
      </c>
      <c r="G11" s="3">
        <v>10</v>
      </c>
      <c r="H11" s="3">
        <v>10</v>
      </c>
      <c r="I11" s="3">
        <v>10</v>
      </c>
    </row>
    <row r="12" spans="1:9" ht="15.75">
      <c r="A12" t="s">
        <v>6</v>
      </c>
      <c r="B12" s="3">
        <v>2852</v>
      </c>
      <c r="C12" s="3">
        <v>2480</v>
      </c>
      <c r="D12" s="3">
        <v>2249.5</v>
      </c>
      <c r="E12" s="3">
        <v>2967</v>
      </c>
      <c r="G12" s="3">
        <v>4396</v>
      </c>
      <c r="H12" s="3">
        <v>4396</v>
      </c>
      <c r="I12" s="3">
        <v>4396</v>
      </c>
    </row>
    <row r="13" spans="1:9" ht="15.75">
      <c r="A13" t="s">
        <v>10</v>
      </c>
      <c r="B13" s="1">
        <v>2.5</v>
      </c>
      <c r="C13" s="1">
        <v>2.5</v>
      </c>
      <c r="D13" s="1">
        <v>3</v>
      </c>
      <c r="E13" s="1">
        <v>2.5</v>
      </c>
      <c r="G13" s="1">
        <v>2.5</v>
      </c>
      <c r="H13" s="1">
        <v>2.5</v>
      </c>
      <c r="I13" s="1">
        <v>2.5</v>
      </c>
    </row>
    <row r="14" spans="1:9" ht="15.75">
      <c r="A14" t="s">
        <v>21</v>
      </c>
      <c r="B14" s="1"/>
      <c r="C14" s="1"/>
      <c r="D14" s="1"/>
      <c r="E14" s="1"/>
      <c r="G14" s="1"/>
      <c r="H14" s="1"/>
      <c r="I14" s="1"/>
    </row>
    <row r="15" spans="1:9" ht="16.5" thickBot="1">
      <c r="A15" t="s">
        <v>22</v>
      </c>
      <c r="B15" s="1">
        <v>0.8</v>
      </c>
      <c r="C15" s="1">
        <v>0.8</v>
      </c>
      <c r="D15" s="1">
        <v>0.8</v>
      </c>
      <c r="E15" s="1">
        <v>0.8</v>
      </c>
      <c r="G15" s="1">
        <v>0.8</v>
      </c>
      <c r="H15" s="1">
        <v>0.8</v>
      </c>
      <c r="I15" s="1">
        <v>0.8</v>
      </c>
    </row>
    <row r="16" spans="1:9" ht="16.5" thickBot="1">
      <c r="A16" s="4" t="s">
        <v>36</v>
      </c>
      <c r="B16" s="5"/>
      <c r="C16" s="5"/>
      <c r="D16" s="5"/>
      <c r="E16" s="5"/>
      <c r="F16" s="6"/>
      <c r="G16" s="5"/>
      <c r="H16" s="5"/>
      <c r="I16" s="5"/>
    </row>
    <row r="17" spans="1:9" ht="15.75">
      <c r="A17" t="s">
        <v>7</v>
      </c>
      <c r="B17" s="2">
        <f>D_Baretube+2*Fin_Height</f>
        <v>2.25</v>
      </c>
      <c r="C17" s="2">
        <f>D_Baretube+2*Fin_Height</f>
        <v>2.25</v>
      </c>
      <c r="D17" s="2">
        <f>D_Baretube+2*Fin_Height</f>
        <v>2.5</v>
      </c>
      <c r="E17" s="2">
        <f>D_Baretube+2*Fin_Height</f>
        <v>2.25</v>
      </c>
      <c r="G17" s="2">
        <f>D_Baretube+2*Fin_Height</f>
        <v>1.4774139305846696</v>
      </c>
      <c r="H17" s="2">
        <f>D_Baretube+2*Fin_Height</f>
        <v>1.4774139305846696</v>
      </c>
      <c r="I17" s="2">
        <f>D_Baretube+2*Fin_Height</f>
        <v>1.4774139305846696</v>
      </c>
    </row>
    <row r="18" spans="1:9" ht="15.75">
      <c r="A18" t="s">
        <v>3</v>
      </c>
      <c r="B18" s="2">
        <f>PI()*(Dext^2-D_Baretube^2)*2/4*Fins_per_inch*12</f>
        <v>765.763209312512</v>
      </c>
      <c r="C18" s="2">
        <f>PI()*(Dext^2-D_Baretube^2)*2/4*Fins_per_inch*12</f>
        <v>842.3395302437632</v>
      </c>
      <c r="D18" s="2">
        <f>PI()*(Dext^2-D_Baretube^2)*2/4*Fins_per_inch*12</f>
        <v>753.9822368615503</v>
      </c>
      <c r="E18" s="2">
        <f>PI()*(Dext^2-D_Baretube^2)*2/4*Fins_per_inch*12</f>
        <v>842.3395302437632</v>
      </c>
      <c r="G18" s="2">
        <f>PI()*(Dext^2-D_Baretube^2)*2/4*Fins_per_inch*12</f>
        <v>337.8079664011837</v>
      </c>
      <c r="H18" s="2">
        <f>PI()*(Dext^2-D_Baretube^2)*2/4*Fins_per_inch*12</f>
        <v>337.8079664011837</v>
      </c>
      <c r="I18" s="2">
        <f>PI()*(Dext^2-D_Baretube^2)*2/4*Fins_per_inch*12</f>
        <v>337.8079664011837</v>
      </c>
    </row>
    <row r="19" spans="1:9" ht="15" customHeight="1">
      <c r="A19" t="s">
        <v>4</v>
      </c>
      <c r="B19" s="2">
        <f>PI()*D_Baretube*12-PI()*D_Baretube*Fins_per_inch*Fin_thickness*12</f>
        <v>34.30619177720054</v>
      </c>
      <c r="C19" s="2">
        <f>PI()*D_Baretube*12-PI()*D_Baretube*Fins_per_inch*Fin_thickness*12</f>
        <v>31.064068158695875</v>
      </c>
      <c r="D19" s="2">
        <f>PI()*D_Baretube*12-PI()*D_Baretube*Fins_per_inch*Fin_thickness*12</f>
        <v>47.50088092227767</v>
      </c>
      <c r="E19" s="2">
        <f>PI()*D_Baretube*12-PI()*D_Baretube*Fins_per_inch*Fin_thickness*12</f>
        <v>31.064068158695875</v>
      </c>
      <c r="G19" s="2">
        <f>PI()*D_Baretube*12-PI()*D_Baretube*Fins_per_inch*Fin_thickness*12</f>
        <v>19.792033717615695</v>
      </c>
      <c r="H19" s="2">
        <f>PI()*D_Baretube*12-PI()*D_Baretube*Fins_per_inch*Fin_thickness*12</f>
        <v>19.792033717615695</v>
      </c>
      <c r="I19" s="2">
        <f>PI()*D_Baretube*12-PI()*D_Baretube*Fins_per_inch*Fin_thickness*12</f>
        <v>19.792033717615695</v>
      </c>
    </row>
    <row r="20" spans="1:9" ht="15" customHeight="1">
      <c r="A20" t="s">
        <v>9</v>
      </c>
      <c r="B20" s="2">
        <f>Fin_area+BareTubeArea</f>
        <v>800.0694010897125</v>
      </c>
      <c r="C20" s="2">
        <f>Fin_area+BareTubeArea</f>
        <v>873.403598402459</v>
      </c>
      <c r="D20" s="2">
        <f>Fin_area+BareTubeArea</f>
        <v>801.483117783828</v>
      </c>
      <c r="E20" s="2">
        <f>Fin_area+BareTubeArea</f>
        <v>873.403598402459</v>
      </c>
      <c r="G20" s="2">
        <f>Fin_area+BareTubeArea</f>
        <v>357.6000001187994</v>
      </c>
      <c r="H20" s="2">
        <f>Fin_area+BareTubeArea</f>
        <v>357.6000001187994</v>
      </c>
      <c r="I20" s="2">
        <f>Fin_area+BareTubeArea</f>
        <v>357.6000001187994</v>
      </c>
    </row>
    <row r="21" spans="1:9" ht="15" customHeight="1">
      <c r="A21" t="s">
        <v>31</v>
      </c>
      <c r="B21" s="2">
        <f>PI()*D_Baretube*12</f>
        <v>37.69911184307752</v>
      </c>
      <c r="C21" s="2">
        <f>PI()*D_Baretube*12</f>
        <v>37.69911184307752</v>
      </c>
      <c r="D21" s="2">
        <f>PI()*D_Baretube*12</f>
        <v>56.548667764616276</v>
      </c>
      <c r="E21" s="2">
        <f>PI()*D_Baretube*12</f>
        <v>37.69911184307752</v>
      </c>
      <c r="G21" s="2">
        <f>PI()*D_Baretube*12</f>
        <v>23.561944901923447</v>
      </c>
      <c r="H21" s="2">
        <f>PI()*D_Baretube*12</f>
        <v>23.561944901923447</v>
      </c>
      <c r="I21" s="2">
        <f>PI()*D_Baretube*12</f>
        <v>23.561944901923447</v>
      </c>
    </row>
    <row r="22" spans="1:9" ht="15" customHeight="1">
      <c r="A22" t="s">
        <v>32</v>
      </c>
      <c r="B22" s="2">
        <f>PI()*B8*12</f>
        <v>29.480705461286618</v>
      </c>
      <c r="C22" s="2">
        <f>PI()*C8*12</f>
        <v>29.480705461286618</v>
      </c>
      <c r="D22" s="2">
        <f>PI()*D8*12</f>
        <v>47.42548269859152</v>
      </c>
      <c r="E22" s="2">
        <f>PI()*E8*12</f>
        <v>29.480705461286618</v>
      </c>
      <c r="G22" s="2">
        <f>PI()*G8*12</f>
        <v>19.038051480754145</v>
      </c>
      <c r="H22" s="2">
        <f>PI()*H8*12</f>
        <v>19.038051480754145</v>
      </c>
      <c r="I22" s="2">
        <f>PI()*I8*12</f>
        <v>19.038051480754145</v>
      </c>
    </row>
    <row r="23" spans="1:9" ht="15.75">
      <c r="A23" t="s">
        <v>5</v>
      </c>
      <c r="B23" s="2">
        <f>2*2*Fin_Height*Fins_per_inch*12+2*(12-Fins_per_inch*Fin_thickness*12)</f>
        <v>321.84</v>
      </c>
      <c r="C23" s="2">
        <f>2*2*Fin_Height*Fins_per_inch*12+2*(12-Fins_per_inch*Fin_thickness*12)</f>
        <v>349.776</v>
      </c>
      <c r="D23" s="2">
        <f>2*2*Fin_Height*Fins_per_inch*12+2*(12-Fins_per_inch*Fin_thickness*12)</f>
        <v>260.16</v>
      </c>
      <c r="E23" s="2">
        <f>2*2*Fin_Height*Fins_per_inch*12+2*(12-Fins_per_inch*Fin_thickness*12)</f>
        <v>349.776</v>
      </c>
      <c r="G23" s="2">
        <f>2*2*Fin_Height*Fins_per_inch*12+2*(12-Fins_per_inch*Fin_thickness*12)</f>
        <v>224.7393433403207</v>
      </c>
      <c r="H23" s="2">
        <f>2*2*Fin_Height*Fins_per_inch*12+2*(12-Fins_per_inch*Fin_thickness*12)</f>
        <v>224.7393433403207</v>
      </c>
      <c r="I23" s="2">
        <f>2*2*Fin_Height*Fins_per_inch*12+2*(12-Fins_per_inch*Fin_thickness*12)</f>
        <v>224.7393433403207</v>
      </c>
    </row>
    <row r="24" spans="1:9" ht="15.75">
      <c r="A24" t="s">
        <v>15</v>
      </c>
      <c r="B24" s="1">
        <f>2*(total_area)/(PI()*ProjectedPerimeter)/12</f>
        <v>0.13188230176485208</v>
      </c>
      <c r="C24" s="1">
        <f>2*(total_area)/(PI()*ProjectedPerimeter)/12</f>
        <v>0.13247192488907183</v>
      </c>
      <c r="D24" s="1">
        <f>2*(total_area)/(PI()*ProjectedPerimeter)/12</f>
        <v>0.16343788437884377</v>
      </c>
      <c r="E24" s="1">
        <f>2*(total_area)/(PI()*ProjectedPerimeter)/12</f>
        <v>0.13247192488907183</v>
      </c>
      <c r="G24" s="1">
        <f>2*(total_area)/(PI()*ProjectedPerimeter)/12</f>
        <v>0.08441454415984662</v>
      </c>
      <c r="H24" s="1">
        <f>2*(total_area)/(PI()*ProjectedPerimeter)/12</f>
        <v>0.08441454415984662</v>
      </c>
      <c r="I24" s="1">
        <f>2*(total_area)/(PI()*ProjectedPerimeter)/12</f>
        <v>0.08441454415984662</v>
      </c>
    </row>
    <row r="25" spans="1:9" ht="15.75">
      <c r="A25" t="s">
        <v>11</v>
      </c>
      <c r="B25">
        <f>144-144/Pitch*D_Baretube-144/Pitch*2*Fin_thickness*Fin_Height*Fins_per_inch</f>
        <v>79.92</v>
      </c>
      <c r="C25">
        <f>144-144/Pitch*D_Baretube-144/Pitch*2*Fin_thickness*Fin_Height*Fins_per_inch</f>
        <v>73.72800000000001</v>
      </c>
      <c r="D25">
        <f>144-144/Pitch*D_Baretube-144/Pitch*2*Fin_thickness*Fin_Height*Fins_per_inch</f>
        <v>64.32</v>
      </c>
      <c r="E25">
        <f>144-144/Pitch*D_Baretube-144/Pitch*2*Fin_thickness*Fin_Height*Fins_per_inch</f>
        <v>73.72800000000001</v>
      </c>
      <c r="G25">
        <f>144-144/Pitch*D_Baretube-144/Pitch*2*Fin_thickness*Fin_Height*Fins_per_inch</f>
        <v>100.14415321573168</v>
      </c>
      <c r="H25">
        <f>144-144/Pitch*D_Baretube-144/Pitch*2*Fin_thickness*Fin_Height*Fins_per_inch</f>
        <v>100.14415321573168</v>
      </c>
      <c r="I25">
        <f>144-144/Pitch*D_Baretube-144/Pitch*2*Fin_thickness*Fin_Height*Fins_per_inch</f>
        <v>100.14415321573168</v>
      </c>
    </row>
    <row r="26" spans="1:9" ht="15.75">
      <c r="A26" t="s">
        <v>12</v>
      </c>
      <c r="B26">
        <f>As/144</f>
        <v>0.555</v>
      </c>
      <c r="C26">
        <f>As/144</f>
        <v>0.512</v>
      </c>
      <c r="D26">
        <f>As/144</f>
        <v>0.4466666666666666</v>
      </c>
      <c r="E26">
        <f>As/144</f>
        <v>0.512</v>
      </c>
      <c r="G26">
        <f>As/144</f>
        <v>0.6954455084425811</v>
      </c>
      <c r="H26">
        <f>As/144</f>
        <v>0.6954455084425811</v>
      </c>
      <c r="I26">
        <f>As/144</f>
        <v>0.6954455084425811</v>
      </c>
    </row>
    <row r="27" spans="1:9" ht="15.75">
      <c r="A27" t="s">
        <v>13</v>
      </c>
      <c r="B27">
        <f>FaceVelocity/26:26</f>
        <v>5138.738738738738</v>
      </c>
      <c r="C27">
        <f>FaceVelocity/26:26</f>
        <v>4843.75</v>
      </c>
      <c r="D27">
        <f>FaceVelocity/26:26</f>
        <v>5036.194029850747</v>
      </c>
      <c r="E27">
        <f>FaceVelocity/26:26</f>
        <v>5794.921875</v>
      </c>
      <c r="G27">
        <f>FaceVelocity/26:26</f>
        <v>6321.127890874792</v>
      </c>
      <c r="H27">
        <f>FaceVelocity/26:26</f>
        <v>6321.127890874792</v>
      </c>
      <c r="I27">
        <f>FaceVelocity/26:26</f>
        <v>6321.127890874792</v>
      </c>
    </row>
    <row r="28" spans="1:9" ht="15.75">
      <c r="A28" t="s">
        <v>14</v>
      </c>
      <c r="B28">
        <f>Gs*De/Visc</f>
        <v>14764.895273051798</v>
      </c>
      <c r="C28">
        <f>Gs*De/Visc</f>
        <v>13979.540003952978</v>
      </c>
      <c r="D28">
        <f>Gs*De/Visc</f>
        <v>17932.568574295634</v>
      </c>
      <c r="E28">
        <f>Gs*De/Visc</f>
        <v>16724.715803116324</v>
      </c>
      <c r="G28">
        <f>Gs*De/Visc</f>
        <v>11625.166219701268</v>
      </c>
      <c r="H28">
        <f>Gs*De/Visc</f>
        <v>11625.166219701268</v>
      </c>
      <c r="I28">
        <f>Gs*De/Visc</f>
        <v>11625.166219701268</v>
      </c>
    </row>
    <row r="29" spans="1:9" ht="15.75">
      <c r="A29" t="s">
        <v>19</v>
      </c>
      <c r="B29">
        <f>EXP(0.73645*LN(Re)-2.495)</f>
        <v>97.02082746349915</v>
      </c>
      <c r="C29">
        <f>EXP(0.73645*LN(Re)-2.495)</f>
        <v>93.19304454173607</v>
      </c>
      <c r="D29">
        <f>EXP(0.73645*LN(Re)-2.495)</f>
        <v>111.95159539007965</v>
      </c>
      <c r="E29">
        <f>EXP(0.73645*LN(Re)-2.495)</f>
        <v>106.34763018089923</v>
      </c>
      <c r="G29">
        <f>EXP(0.73645*LN(Re)-2.495)</f>
        <v>81.35766718684343</v>
      </c>
      <c r="H29">
        <f>EXP(0.73645*LN(Re)-2.495)</f>
        <v>81.35766718684343</v>
      </c>
      <c r="I29">
        <f>EXP(0.73645*LN(Re)-2.495)</f>
        <v>81.35766718684343</v>
      </c>
    </row>
    <row r="30" spans="1:9" ht="15.75">
      <c r="A30" t="s">
        <v>20</v>
      </c>
      <c r="B30">
        <f>jf*Thermoconductivity/De*(cp*Visc/Thermoconductivity)^0.3333</f>
        <v>10.26340174775984</v>
      </c>
      <c r="C30">
        <f>jf*Thermoconductivity/De*(cp*Visc/Thermoconductivity)^0.3333</f>
        <v>9.814598236718101</v>
      </c>
      <c r="D30">
        <f>jf*Thermoconductivity/De*(cp*Visc/Thermoconductivity)^0.3333</f>
        <v>9.556314372816257</v>
      </c>
      <c r="E30">
        <f>jf*Thermoconductivity/De*(cp*Visc/Thermoconductivity)^0.3333</f>
        <v>11.199969576969444</v>
      </c>
      <c r="G30">
        <f>jf*Thermoconductivity/De*(cp*Visc/Thermoconductivity)^0.3333</f>
        <v>13.446030155911735</v>
      </c>
      <c r="H30">
        <f>jf*Thermoconductivity/De*(cp*Visc/Thermoconductivity)^0.3333</f>
        <v>13.446030155911735</v>
      </c>
      <c r="I30">
        <f>jf*Thermoconductivity/De*(cp*Visc/Thermoconductivity)^0.3333</f>
        <v>13.446030155911735</v>
      </c>
    </row>
    <row r="31" spans="1:9" ht="15.75">
      <c r="A31" t="s">
        <v>27</v>
      </c>
      <c r="B31">
        <f>B30*(B18*B15+B19)/B20</f>
        <v>8.298738319781311</v>
      </c>
      <c r="C31">
        <f>C30*(C18*C15+C19)/C20</f>
        <v>7.921493128525289</v>
      </c>
      <c r="D31">
        <f>D30*(D18*D15+D19)/D20</f>
        <v>7.7583248388903385</v>
      </c>
      <c r="E31">
        <f>E30*(E18*E15+E19)/E20</f>
        <v>9.039644813145499</v>
      </c>
      <c r="G31">
        <f>G30*(G18*G15+G19)/G20</f>
        <v>10.905663208692182</v>
      </c>
      <c r="H31">
        <f>H30*(H18*H15+H19)/H20</f>
        <v>10.905663208692182</v>
      </c>
      <c r="I31">
        <f>I30*(I18*I15+I19)/I20</f>
        <v>10.905663208692182</v>
      </c>
    </row>
    <row r="32" spans="1:9" s="7" customFormat="1" ht="15.75">
      <c r="A32" s="7" t="s">
        <v>25</v>
      </c>
      <c r="B32" s="7">
        <v>127</v>
      </c>
      <c r="C32" s="7">
        <v>87</v>
      </c>
      <c r="D32" s="7">
        <v>92</v>
      </c>
      <c r="E32" s="7">
        <v>127</v>
      </c>
      <c r="G32" s="7">
        <v>41.3</v>
      </c>
      <c r="H32" s="7">
        <v>72.4</v>
      </c>
      <c r="I32" s="7">
        <v>67.38</v>
      </c>
    </row>
    <row r="33" spans="1:9" ht="15.75">
      <c r="A33" t="s">
        <v>28</v>
      </c>
      <c r="B33">
        <v>0.003</v>
      </c>
      <c r="C33">
        <v>0.003</v>
      </c>
      <c r="D33">
        <v>0.003</v>
      </c>
      <c r="E33">
        <v>0.003</v>
      </c>
      <c r="G33">
        <v>0.0015</v>
      </c>
      <c r="H33">
        <v>0.0015</v>
      </c>
      <c r="I33">
        <v>0.0015</v>
      </c>
    </row>
    <row r="34" spans="1:9" ht="15.75">
      <c r="A34" t="s">
        <v>29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</row>
    <row r="35" spans="1:9" ht="15.75">
      <c r="A35" t="s">
        <v>26</v>
      </c>
      <c r="B35">
        <f>1/((1/B31)+B20/(B22*B32)+B20*B33/B22)</f>
        <v>2.406116897568648</v>
      </c>
      <c r="C35">
        <f>1/((1/C31)+C20/(C22*C32)+C20*C33/C22)</f>
        <v>1.7996953373704807</v>
      </c>
      <c r="D35">
        <f>1/((1/D31)+D20/(D22*D32)+D20*D33/D22)</f>
        <v>2.7526427014101924</v>
      </c>
      <c r="E35">
        <f>1/((1/E31)+E20/(E22*E32)+E20*E33/E22)</f>
        <v>2.3106404853817697</v>
      </c>
      <c r="G35" s="8">
        <f>1/((1/G31)+G20/(G22*G32)+G20*G33/G22)</f>
        <v>1.7401129214922233</v>
      </c>
      <c r="H35" s="8">
        <f>1/((1/H31)+H20/(H22*H32)+H20*H33/H22)</f>
        <v>2.6363636807512627</v>
      </c>
      <c r="I35" s="8">
        <f>1/((1/I31)+I20/(I22*I32)+I20*I33/I22)</f>
        <v>2.508533225559808</v>
      </c>
    </row>
    <row r="37" spans="1:9" ht="15.75">
      <c r="A37" t="s">
        <v>37</v>
      </c>
      <c r="G37">
        <f>G20/144*30*6</f>
        <v>447.0000001484993</v>
      </c>
      <c r="H37">
        <f>H20/144*30*6</f>
        <v>447.0000001484993</v>
      </c>
      <c r="I37">
        <f>I20/144*30*6</f>
        <v>447.0000001484993</v>
      </c>
    </row>
    <row r="38" spans="1:9" ht="15.75">
      <c r="A38" t="s">
        <v>38</v>
      </c>
      <c r="G38">
        <f>G21/144*6*30</f>
        <v>29.452431127404306</v>
      </c>
      <c r="H38">
        <f>H21/144*6*30</f>
        <v>29.452431127404306</v>
      </c>
      <c r="I38">
        <f>I21/144*6*30</f>
        <v>29.452431127404306</v>
      </c>
    </row>
    <row r="40" spans="1:11" ht="15.75">
      <c r="A40" t="s">
        <v>40</v>
      </c>
      <c r="B40">
        <v>265</v>
      </c>
      <c r="C40">
        <v>265</v>
      </c>
      <c r="D40">
        <v>250</v>
      </c>
      <c r="E40">
        <v>140</v>
      </c>
      <c r="F40">
        <v>123</v>
      </c>
      <c r="G40">
        <v>253</v>
      </c>
      <c r="H40">
        <v>250</v>
      </c>
      <c r="I40">
        <v>250</v>
      </c>
      <c r="J40">
        <v>253</v>
      </c>
      <c r="K40">
        <v>253</v>
      </c>
    </row>
    <row r="41" spans="1:11" ht="15.75">
      <c r="A41" t="s">
        <v>41</v>
      </c>
      <c r="B41">
        <v>80</v>
      </c>
      <c r="C41">
        <v>140</v>
      </c>
      <c r="D41">
        <v>130</v>
      </c>
      <c r="E41">
        <v>120</v>
      </c>
      <c r="F41">
        <v>103</v>
      </c>
      <c r="G41">
        <v>130</v>
      </c>
      <c r="H41">
        <v>130</v>
      </c>
      <c r="I41">
        <v>130</v>
      </c>
      <c r="J41">
        <v>130</v>
      </c>
      <c r="K41">
        <v>130</v>
      </c>
    </row>
    <row r="42" spans="1:11" ht="15.75">
      <c r="A42" t="s">
        <v>42</v>
      </c>
      <c r="B42">
        <v>100</v>
      </c>
      <c r="C42">
        <v>85</v>
      </c>
      <c r="D42">
        <v>100</v>
      </c>
      <c r="E42">
        <v>100</v>
      </c>
      <c r="F42">
        <v>85</v>
      </c>
      <c r="G42">
        <v>100</v>
      </c>
      <c r="H42">
        <v>100</v>
      </c>
      <c r="I42">
        <v>85</v>
      </c>
      <c r="J42">
        <v>100</v>
      </c>
      <c r="K42">
        <v>85</v>
      </c>
    </row>
    <row r="43" spans="1:11" ht="15.75">
      <c r="A43" t="s">
        <v>43</v>
      </c>
      <c r="B43">
        <v>107</v>
      </c>
      <c r="C43">
        <v>100</v>
      </c>
      <c r="D43">
        <v>107.7</v>
      </c>
      <c r="E43">
        <v>107.7</v>
      </c>
      <c r="F43">
        <v>92.7</v>
      </c>
      <c r="G43">
        <v>103</v>
      </c>
      <c r="H43">
        <v>104</v>
      </c>
      <c r="I43">
        <v>104</v>
      </c>
      <c r="J43">
        <v>107.7</v>
      </c>
      <c r="K43">
        <v>100</v>
      </c>
    </row>
    <row r="44" spans="1:11" ht="15.75">
      <c r="A44" t="s">
        <v>39</v>
      </c>
      <c r="B44">
        <f>(B41+(B40-B41)/2)-B42+(B43-B42)/2</f>
        <v>76</v>
      </c>
      <c r="C44">
        <f>(C41+(C40-C41)/2)-C42+(C43-C42)/2</f>
        <v>125</v>
      </c>
      <c r="D44">
        <f aca="true" t="shared" si="0" ref="D44:K44">((D41-D43)-(D40-D42))/LN(((D41-D43)/(D40-D42)))</f>
        <v>66.99724180843073</v>
      </c>
      <c r="E44">
        <f t="shared" si="0"/>
        <v>23.48890466754427</v>
      </c>
      <c r="F44">
        <f t="shared" si="0"/>
        <v>21.218862567472282</v>
      </c>
      <c r="G44">
        <f t="shared" si="0"/>
        <v>72.63918098551386</v>
      </c>
      <c r="H44">
        <f t="shared" si="0"/>
        <v>70.75449805043252</v>
      </c>
      <c r="I44">
        <f t="shared" si="0"/>
        <v>75.22259926181245</v>
      </c>
      <c r="J44">
        <f t="shared" si="0"/>
        <v>67.86609323023266</v>
      </c>
      <c r="K44">
        <f t="shared" si="0"/>
        <v>80.10371235485178</v>
      </c>
    </row>
    <row r="45" spans="1:7" ht="15.75">
      <c r="A45" t="s">
        <v>44</v>
      </c>
      <c r="B45" t="s">
        <v>46</v>
      </c>
      <c r="F45">
        <f>(F40-F41)/(F43-F42)</f>
        <v>2.5974025974025965</v>
      </c>
      <c r="G45">
        <f>(G40-G41)/(G43-G42)</f>
        <v>41</v>
      </c>
    </row>
    <row r="46" spans="1:7" ht="15.75">
      <c r="A46" t="s">
        <v>45</v>
      </c>
      <c r="F46">
        <f>(F43-F42)/(F40-F42)</f>
        <v>0.2026315789473685</v>
      </c>
      <c r="G46">
        <f>(G43-G42)/(G40-G42)</f>
        <v>0.0196078431372549</v>
      </c>
    </row>
    <row r="47" ht="15.75">
      <c r="I47" t="s">
        <v>46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VECO Engineering,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Jentz</dc:creator>
  <cp:keywords/>
  <dc:description/>
  <cp:lastModifiedBy>Robin Jentz</cp:lastModifiedBy>
  <cp:lastPrinted>2006-06-29T17:00:24Z</cp:lastPrinted>
  <dcterms:created xsi:type="dcterms:W3CDTF">2001-04-06T18:04:54Z</dcterms:created>
  <dcterms:modified xsi:type="dcterms:W3CDTF">2006-07-30T02:16:58Z</dcterms:modified>
  <cp:category/>
  <cp:version/>
  <cp:contentType/>
  <cp:contentStatus/>
</cp:coreProperties>
</file>